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ropbox\GECF\10XG_Chromium\Hashing &amp; multi-seq\TotalSeq BioLegend hashing\"/>
    </mc:Choice>
  </mc:AlternateContent>
  <xr:revisionPtr revIDLastSave="0" documentId="13_ncr:1_{F9A88C5D-6B5B-4A40-9645-04B3CEF67A21}" xr6:coauthVersionLast="47" xr6:coauthVersionMax="47" xr10:uidLastSave="{00000000-0000-0000-0000-000000000000}"/>
  <bookViews>
    <workbookView xWindow="8250" yWindow="1470" windowWidth="20490" windowHeight="21225" xr2:uid="{F9F7BD4E-0851-4DF1-95D5-5B05CB674CD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0" i="1"/>
  <c r="H11" i="1"/>
  <c r="H12" i="1"/>
  <c r="H13" i="1"/>
  <c r="H14" i="1"/>
  <c r="H15" i="1"/>
  <c r="H16" i="1"/>
  <c r="H17" i="1"/>
  <c r="H18" i="1"/>
  <c r="H19" i="1"/>
  <c r="H8" i="1"/>
  <c r="H31" i="1"/>
  <c r="H30" i="1"/>
  <c r="R8" i="1"/>
  <c r="S8" i="1" s="1"/>
  <c r="T8" i="1" s="1"/>
  <c r="E38" i="1" l="1"/>
  <c r="F33" i="1"/>
  <c r="D20" i="1" l="1"/>
  <c r="D39" i="1" l="1"/>
  <c r="D40" i="1"/>
  <c r="D41" i="1"/>
  <c r="D42" i="1"/>
  <c r="D43" i="1"/>
  <c r="D44" i="1"/>
  <c r="D45" i="1"/>
  <c r="D46" i="1"/>
  <c r="D47" i="1"/>
  <c r="D48" i="1"/>
  <c r="D49" i="1"/>
  <c r="D38" i="1"/>
  <c r="H32" i="1"/>
  <c r="H20" i="1"/>
  <c r="E39" i="1" l="1"/>
  <c r="G39" i="1" s="1"/>
  <c r="E40" i="1"/>
  <c r="G40" i="1" s="1"/>
  <c r="E41" i="1"/>
  <c r="G41" i="1" s="1"/>
  <c r="E42" i="1"/>
  <c r="G42" i="1" s="1"/>
  <c r="E43" i="1"/>
  <c r="G43" i="1" s="1"/>
  <c r="E44" i="1"/>
  <c r="G44" i="1" s="1"/>
  <c r="E45" i="1"/>
  <c r="G45" i="1" s="1"/>
  <c r="E46" i="1"/>
  <c r="G46" i="1" s="1"/>
  <c r="E47" i="1"/>
  <c r="G47" i="1" s="1"/>
  <c r="E48" i="1"/>
  <c r="E49" i="1"/>
  <c r="G49" i="1" s="1"/>
  <c r="H33" i="1"/>
  <c r="U9" i="1"/>
  <c r="U10" i="1"/>
  <c r="U11" i="1"/>
  <c r="U12" i="1"/>
  <c r="U13" i="1"/>
  <c r="U14" i="1"/>
  <c r="U15" i="1"/>
  <c r="U16" i="1"/>
  <c r="U17" i="1"/>
  <c r="U18" i="1"/>
  <c r="U19" i="1"/>
  <c r="U8" i="1"/>
  <c r="G48" i="1" l="1"/>
  <c r="E51" i="1"/>
  <c r="G51" i="1" s="1"/>
  <c r="G38" i="1"/>
  <c r="R15" i="1"/>
  <c r="S15" i="1" s="1"/>
  <c r="T15" i="1" s="1"/>
  <c r="R19" i="1"/>
  <c r="S19" i="1" s="1"/>
  <c r="T19" i="1" s="1"/>
  <c r="R18" i="1"/>
  <c r="S18" i="1" s="1"/>
  <c r="T18" i="1" s="1"/>
  <c r="R17" i="1"/>
  <c r="S17" i="1" s="1"/>
  <c r="T17" i="1" s="1"/>
  <c r="R16" i="1"/>
  <c r="S16" i="1" s="1"/>
  <c r="T16" i="1" s="1"/>
  <c r="R14" i="1"/>
  <c r="S14" i="1" s="1"/>
  <c r="T14" i="1" s="1"/>
  <c r="R13" i="1"/>
  <c r="S13" i="1" s="1"/>
  <c r="T13" i="1" s="1"/>
  <c r="R12" i="1"/>
  <c r="S12" i="1" s="1"/>
  <c r="T12" i="1" s="1"/>
  <c r="R11" i="1"/>
  <c r="S11" i="1" s="1"/>
  <c r="T11" i="1" s="1"/>
  <c r="R10" i="1"/>
  <c r="S10" i="1" s="1"/>
  <c r="T10" i="1" s="1"/>
  <c r="R9" i="1"/>
  <c r="S9" i="1" s="1"/>
  <c r="T9" i="1" s="1"/>
  <c r="H24" i="1" s="1"/>
  <c r="H25" i="1" s="1"/>
</calcChain>
</file>

<file path=xl/sharedStrings.xml><?xml version="1.0" encoding="utf-8"?>
<sst xmlns="http://schemas.openxmlformats.org/spreadsheetml/2006/main" count="31" uniqueCount="30">
  <si>
    <t>Number of cells in total in the pool you bring:</t>
  </si>
  <si>
    <t>Final volume of the pool you bring (ul):</t>
  </si>
  <si>
    <t>Expected final pool concentration:</t>
  </si>
  <si>
    <t>cells/ul</t>
  </si>
  <si>
    <t>sample name</t>
  </si>
  <si>
    <t>% targeted in the final pool (min 5%)</t>
  </si>
  <si>
    <t>available volume</t>
  </si>
  <si>
    <t>ul to pool</t>
  </si>
  <si>
    <t>total</t>
  </si>
  <si>
    <t>ul</t>
  </si>
  <si>
    <t>Concentration of each sample (cells/ul)</t>
  </si>
  <si>
    <t>Available cells</t>
  </si>
  <si>
    <t>Max achievable nb of cells in the total pool, based on %, conc and available vol of each sample independently</t>
  </si>
  <si>
    <t xml:space="preserve">Max achieveable number of nb of targeted cells for the pool: </t>
  </si>
  <si>
    <t>Do not touch</t>
  </si>
  <si>
    <t xml:space="preserve">3. Indicate the total targeted cells nb for the pool, as well as the total number of cells in this pool (the more the better), as well as pool volume </t>
  </si>
  <si>
    <r>
      <t>warnings</t>
    </r>
    <r>
      <rPr>
        <b/>
        <sz val="9"/>
        <color theme="0" tint="-0.499984740745262"/>
        <rFont val="Calibri"/>
        <family val="2"/>
        <scheme val="minor"/>
      </rPr>
      <t xml:space="preserve"> (too high cells concentration; total not 100%)</t>
    </r>
  </si>
  <si>
    <r>
      <t>warnings</t>
    </r>
    <r>
      <rPr>
        <b/>
        <sz val="9"/>
        <color theme="0" tint="-0.499984740745262"/>
        <rFont val="Calibri"/>
        <family val="2"/>
        <scheme val="minor"/>
      </rPr>
      <t xml:space="preserve"> (aberrant targeted nb; not enough cells in pool compared to targeted nb; not right concentration expected compared to targeted)</t>
    </r>
  </si>
  <si>
    <r>
      <rPr>
        <b/>
        <sz val="11"/>
        <color theme="1"/>
        <rFont val="Calibri"/>
        <family val="2"/>
        <scheme val="minor"/>
      </rPr>
      <t xml:space="preserve">How to use: </t>
    </r>
    <r>
      <rPr>
        <sz val="11"/>
        <color theme="1"/>
        <rFont val="Calibri"/>
        <family val="2"/>
        <scheme val="minor"/>
      </rPr>
      <t xml:space="preserve">Follow the steps below. Only fill in blue cells --&gt;  If no red warnings pops up you should be fine. You can send us the sheet in advance if you have a doubt or questions.
</t>
    </r>
    <r>
      <rPr>
        <sz val="11"/>
        <color rgb="FFFF0000"/>
        <rFont val="Calibri"/>
        <family val="2"/>
        <scheme val="minor"/>
      </rPr>
      <t>DISCLAIMER: THIS CALCULATION SHEET IS INDICATIVE. If warnings appear it might still be possible to proceed in some cases, but contact GECF in advance to discuss.</t>
    </r>
  </si>
  <si>
    <r>
      <t>warnings</t>
    </r>
    <r>
      <rPr>
        <b/>
        <sz val="9"/>
        <color theme="0" tint="-0.499984740745262"/>
        <rFont val="Calibri"/>
        <family val="2"/>
        <scheme val="minor"/>
      </rPr>
      <t xml:space="preserve"> (Warning for not sufficient volume for samples. And for negative buffer volume.)</t>
    </r>
  </si>
  <si>
    <r>
      <t xml:space="preserve">1.Start by indicating as well as possible the concentrations and volumes of the individual samples you expect to have. </t>
    </r>
    <r>
      <rPr>
        <b/>
        <u/>
        <sz val="11"/>
        <rFont val="Calibri"/>
        <family val="2"/>
        <scheme val="minor"/>
      </rPr>
      <t>This will need to be edited once you get the real values.</t>
    </r>
    <r>
      <rPr>
        <b/>
        <sz val="11"/>
        <rFont val="Calibri"/>
        <family val="2"/>
        <scheme val="minor"/>
      </rPr>
      <t xml:space="preserve"> Also indicate the % of each sample you want in the final pool.</t>
    </r>
  </si>
  <si>
    <t>--&gt; add Buffer:</t>
  </si>
  <si>
    <t>4. The table below indicates how to perform the pool, and the volume of buffer to add (make sure values in first table above are correct before making the actual pool)</t>
  </si>
  <si>
    <t>Version log</t>
  </si>
  <si>
    <t>v1.01: initial release</t>
  </si>
  <si>
    <r>
      <t xml:space="preserve">Max achievable </t>
    </r>
    <r>
      <rPr>
        <b/>
        <i/>
        <sz val="11"/>
        <color theme="0" tint="-0.34998626667073579"/>
        <rFont val="Calibri"/>
        <family val="2"/>
        <scheme val="minor"/>
      </rPr>
      <t>targeted</t>
    </r>
    <r>
      <rPr>
        <i/>
        <sz val="11"/>
        <color theme="0" tint="-0.34998626667073579"/>
        <rFont val="Calibri"/>
        <family val="2"/>
        <scheme val="minor"/>
      </rPr>
      <t xml:space="preserve"> cells </t>
    </r>
    <r>
      <rPr>
        <b/>
        <sz val="11"/>
        <color theme="0" tint="-0.34998626667073579"/>
        <rFont val="Calibri"/>
        <family val="2"/>
        <scheme val="minor"/>
      </rPr>
      <t xml:space="preserve">for the total pool, </t>
    </r>
    <r>
      <rPr>
        <sz val="11"/>
        <color theme="0" tint="-0.34998626667073579"/>
        <rFont val="Calibri"/>
        <family val="2"/>
        <scheme val="minor"/>
      </rPr>
      <t>based on %, conc and available volume of each sample independently (lower value determines what can be used as total pool)</t>
    </r>
  </si>
  <si>
    <r>
      <t xml:space="preserve">Nb of </t>
    </r>
    <r>
      <rPr>
        <b/>
        <u/>
        <sz val="11"/>
        <color theme="1"/>
        <rFont val="Calibri"/>
        <family val="2"/>
        <scheme val="minor"/>
      </rPr>
      <t>targeted</t>
    </r>
    <r>
      <rPr>
        <sz val="11"/>
        <color theme="1"/>
        <rFont val="Calibri"/>
        <family val="2"/>
        <scheme val="minor"/>
      </rPr>
      <t xml:space="preserve"> cells in total for this pool (max 45k):</t>
    </r>
  </si>
  <si>
    <t>Sample constraining this max value to under 45k:</t>
  </si>
  <si>
    <t>Totalseq hashing pooling calculations training sandbox v1.01</t>
  </si>
  <si>
    <t>2. This field indicates the max total targeted cells number that can be reached based on the values you entered above. It should be 45k cells in most cases apart extreme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</si>
</sst>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i/>
      <sz val="11"/>
      <color theme="1"/>
      <name val="Calibri"/>
      <family val="2"/>
      <scheme val="minor"/>
    </font>
    <font>
      <i/>
      <sz val="11"/>
      <color theme="1" tint="0.249977111117893"/>
      <name val="Calibri"/>
      <family val="2"/>
      <scheme val="minor"/>
    </font>
    <font>
      <b/>
      <sz val="11"/>
      <color theme="1"/>
      <name val="Calibri"/>
      <family val="2"/>
      <scheme val="minor"/>
    </font>
    <font>
      <b/>
      <u/>
      <sz val="11"/>
      <color theme="1"/>
      <name val="Calibri"/>
      <family val="2"/>
      <scheme val="minor"/>
    </font>
    <font>
      <i/>
      <sz val="11"/>
      <color theme="0" tint="-0.499984740745262"/>
      <name val="Calibri"/>
      <family val="2"/>
      <scheme val="minor"/>
    </font>
    <font>
      <i/>
      <sz val="11"/>
      <color theme="1" tint="0.34998626667073579"/>
      <name val="Calibri"/>
      <family val="2"/>
      <scheme val="minor"/>
    </font>
    <font>
      <b/>
      <i/>
      <sz val="11"/>
      <color theme="1" tint="0.249977111117893"/>
      <name val="Calibri"/>
      <family val="2"/>
      <scheme val="minor"/>
    </font>
    <font>
      <sz val="11"/>
      <color theme="0" tint="-0.34998626667073579"/>
      <name val="Calibri"/>
      <family val="2"/>
      <scheme val="minor"/>
    </font>
    <font>
      <sz val="11"/>
      <name val="Calibri"/>
      <family val="2"/>
      <scheme val="minor"/>
    </font>
    <font>
      <i/>
      <sz val="11"/>
      <color theme="0" tint="-0.34998626667073579"/>
      <name val="Calibri"/>
      <family val="2"/>
      <scheme val="minor"/>
    </font>
    <font>
      <b/>
      <sz val="11"/>
      <color theme="0" tint="-0.34998626667073579"/>
      <name val="Calibri"/>
      <family val="2"/>
      <scheme val="minor"/>
    </font>
    <font>
      <b/>
      <sz val="9"/>
      <color theme="0" tint="-0.499984740745262"/>
      <name val="Calibri"/>
      <family val="2"/>
      <scheme val="minor"/>
    </font>
    <font>
      <b/>
      <sz val="11"/>
      <name val="Calibri"/>
      <family val="2"/>
      <scheme val="minor"/>
    </font>
    <font>
      <b/>
      <u/>
      <sz val="11"/>
      <name val="Calibri"/>
      <family val="2"/>
      <scheme val="minor"/>
    </font>
    <font>
      <b/>
      <i/>
      <sz val="11"/>
      <color theme="0" tint="-0.34998626667073579"/>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66FF"/>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
    <xf numFmtId="0" fontId="0" fillId="0" borderId="0"/>
  </cellStyleXfs>
  <cellXfs count="83">
    <xf numFmtId="0" fontId="0" fillId="0" borderId="0" xfId="0"/>
    <xf numFmtId="0" fontId="0" fillId="0" borderId="0" xfId="0" applyAlignment="1">
      <alignment wrapText="1"/>
    </xf>
    <xf numFmtId="0" fontId="7" fillId="0" borderId="0" xfId="0" applyFont="1"/>
    <xf numFmtId="2" fontId="0" fillId="0" borderId="0" xfId="0" applyNumberFormat="1" applyAlignment="1">
      <alignment horizontal="left"/>
    </xf>
    <xf numFmtId="1" fontId="3" fillId="0" borderId="0" xfId="0" applyNumberFormat="1" applyFont="1" applyAlignment="1">
      <alignment horizontal="right"/>
    </xf>
    <xf numFmtId="0" fontId="6" fillId="0" borderId="0" xfId="0" applyFont="1"/>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0" xfId="0" applyFont="1"/>
    <xf numFmtId="2" fontId="3" fillId="0" borderId="3" xfId="0" applyNumberFormat="1" applyFont="1" applyBorder="1"/>
    <xf numFmtId="0" fontId="0" fillId="0" borderId="3" xfId="0" applyBorder="1" applyAlignment="1">
      <alignment horizontal="center" vertical="center"/>
    </xf>
    <xf numFmtId="0" fontId="0" fillId="0" borderId="0" xfId="0" quotePrefix="1" applyAlignment="1">
      <alignment horizontal="left" vertical="center" wrapText="1"/>
    </xf>
    <xf numFmtId="0" fontId="4" fillId="0" borderId="0" xfId="0" applyFont="1" applyAlignment="1">
      <alignment wrapText="1"/>
    </xf>
    <xf numFmtId="0" fontId="1" fillId="0" borderId="0" xfId="0" applyFont="1"/>
    <xf numFmtId="0" fontId="1" fillId="0" borderId="0" xfId="0" quotePrefix="1" applyFont="1"/>
    <xf numFmtId="0" fontId="0" fillId="0" borderId="10" xfId="0" applyBorder="1"/>
    <xf numFmtId="0" fontId="0" fillId="0" borderId="11" xfId="0" applyBorder="1"/>
    <xf numFmtId="3" fontId="0" fillId="0" borderId="12" xfId="0" applyNumberFormat="1" applyBorder="1"/>
    <xf numFmtId="0" fontId="0" fillId="0" borderId="15" xfId="0" applyBorder="1"/>
    <xf numFmtId="0" fontId="0" fillId="0" borderId="16" xfId="0" applyBorder="1"/>
    <xf numFmtId="0" fontId="9" fillId="0" borderId="0" xfId="0" applyFont="1" applyAlignment="1">
      <alignment horizontal="left" wrapText="1"/>
    </xf>
    <xf numFmtId="0" fontId="9" fillId="0" borderId="13" xfId="0" applyFont="1" applyBorder="1" applyAlignment="1">
      <alignment wrapText="1"/>
    </xf>
    <xf numFmtId="0" fontId="9" fillId="0" borderId="0" xfId="0" applyFont="1" applyAlignment="1">
      <alignment wrapText="1"/>
    </xf>
    <xf numFmtId="0" fontId="11" fillId="0" borderId="10" xfId="0"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3" fontId="11" fillId="0" borderId="13" xfId="0" applyNumberFormat="1" applyFont="1" applyBorder="1"/>
    <xf numFmtId="3" fontId="11" fillId="0" borderId="0" xfId="0" applyNumberFormat="1" applyFont="1"/>
    <xf numFmtId="3" fontId="11" fillId="0" borderId="14" xfId="0" applyNumberFormat="1" applyFont="1" applyBorder="1"/>
    <xf numFmtId="3" fontId="11" fillId="0" borderId="15" xfId="0" applyNumberFormat="1" applyFont="1" applyBorder="1"/>
    <xf numFmtId="3" fontId="11" fillId="0" borderId="16" xfId="0" applyNumberFormat="1" applyFont="1" applyBorder="1"/>
    <xf numFmtId="3" fontId="11" fillId="0" borderId="17" xfId="0" applyNumberFormat="1" applyFont="1" applyBorder="1"/>
    <xf numFmtId="0" fontId="10" fillId="0" borderId="0" xfId="0" applyFont="1" applyAlignment="1">
      <alignment vertical="center" wrapText="1"/>
    </xf>
    <xf numFmtId="0" fontId="10" fillId="0" borderId="0" xfId="0" applyFont="1" applyAlignment="1">
      <alignment horizontal="left" vertical="center" wrapText="1"/>
    </xf>
    <xf numFmtId="0" fontId="0" fillId="0" borderId="0" xfId="0" quotePrefix="1" applyAlignment="1">
      <alignment wrapText="1"/>
    </xf>
    <xf numFmtId="0" fontId="0" fillId="0" borderId="19" xfId="0" applyBorder="1"/>
    <xf numFmtId="0" fontId="0" fillId="0" borderId="17" xfId="0" applyBorder="1" applyAlignment="1">
      <alignment horizontal="center" vertical="center"/>
    </xf>
    <xf numFmtId="2" fontId="0" fillId="6" borderId="0" xfId="0" applyNumberFormat="1" applyFill="1" applyAlignment="1">
      <alignment horizontal="right"/>
    </xf>
    <xf numFmtId="0" fontId="0" fillId="5" borderId="3" xfId="0" applyFill="1" applyBorder="1" applyAlignment="1" applyProtection="1">
      <alignment horizontal="center" vertical="center"/>
      <protection locked="0"/>
    </xf>
    <xf numFmtId="0" fontId="0" fillId="2" borderId="3" xfId="0" applyFill="1" applyBorder="1" applyProtection="1">
      <protection locked="0"/>
    </xf>
    <xf numFmtId="0" fontId="0" fillId="5" borderId="3" xfId="0" applyFill="1" applyBorder="1" applyProtection="1">
      <protection locked="0"/>
    </xf>
    <xf numFmtId="0" fontId="0" fillId="5" borderId="18" xfId="0" applyFill="1" applyBorder="1" applyAlignment="1" applyProtection="1">
      <alignment horizontal="center" vertical="center"/>
      <protection locked="0"/>
    </xf>
    <xf numFmtId="0" fontId="0" fillId="2" borderId="18" xfId="0" applyFill="1" applyBorder="1" applyProtection="1">
      <protection locked="0"/>
    </xf>
    <xf numFmtId="0" fontId="0" fillId="5" borderId="18" xfId="0" applyFill="1" applyBorder="1" applyProtection="1">
      <protection locked="0"/>
    </xf>
    <xf numFmtId="3" fontId="0" fillId="2" borderId="1" xfId="0" applyNumberFormat="1" applyFill="1" applyBorder="1" applyProtection="1">
      <protection locked="0"/>
    </xf>
    <xf numFmtId="0" fontId="0" fillId="2" borderId="1" xfId="0" applyFill="1" applyBorder="1" applyProtection="1">
      <protection locked="0"/>
    </xf>
    <xf numFmtId="0" fontId="0" fillId="0" borderId="0" xfId="0" applyAlignment="1">
      <alignment horizontal="center" vertical="center"/>
    </xf>
    <xf numFmtId="0" fontId="1" fillId="3" borderId="6" xfId="0" quotePrefix="1" applyFont="1" applyFill="1" applyBorder="1" applyAlignment="1">
      <alignment horizontal="left"/>
    </xf>
    <xf numFmtId="0" fontId="14" fillId="4" borderId="0" xfId="0" applyFont="1" applyFill="1" applyAlignment="1">
      <alignment horizontal="left" vertical="center" wrapText="1"/>
    </xf>
    <xf numFmtId="0" fontId="0" fillId="0" borderId="0" xfId="0" applyAlignment="1">
      <alignment horizontal="right"/>
    </xf>
    <xf numFmtId="0" fontId="0" fillId="0" borderId="2" xfId="0" applyBorder="1" applyAlignment="1">
      <alignment horizontal="right"/>
    </xf>
    <xf numFmtId="0" fontId="4" fillId="0" borderId="3" xfId="0" applyFont="1" applyBorder="1" applyAlignment="1">
      <alignment horizontal="left"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 fillId="3" borderId="13" xfId="0" quotePrefix="1" applyFont="1" applyFill="1" applyBorder="1" applyAlignment="1">
      <alignment horizontal="left"/>
    </xf>
    <xf numFmtId="0" fontId="1" fillId="3" borderId="0" xfId="0" quotePrefix="1" applyFont="1" applyFill="1" applyAlignment="1">
      <alignment horizontal="left"/>
    </xf>
    <xf numFmtId="0" fontId="1" fillId="3" borderId="14" xfId="0" quotePrefix="1" applyFont="1" applyFill="1" applyBorder="1" applyAlignment="1">
      <alignment horizontal="left"/>
    </xf>
    <xf numFmtId="0" fontId="4" fillId="0" borderId="4" xfId="0" applyFont="1" applyBorder="1" applyAlignment="1">
      <alignment horizontal="left" wrapText="1"/>
    </xf>
    <xf numFmtId="0" fontId="4" fillId="4" borderId="0" xfId="0" applyFont="1" applyFill="1" applyAlignment="1">
      <alignment horizontal="left"/>
    </xf>
    <xf numFmtId="0" fontId="1" fillId="3" borderId="23" xfId="0" quotePrefix="1" applyFont="1" applyFill="1" applyBorder="1" applyAlignment="1">
      <alignment horizontal="left"/>
    </xf>
    <xf numFmtId="0" fontId="1" fillId="3" borderId="19" xfId="0" quotePrefix="1" applyFont="1" applyFill="1" applyBorder="1" applyAlignment="1">
      <alignment horizontal="left"/>
    </xf>
    <xf numFmtId="0" fontId="1" fillId="3" borderId="24" xfId="0" quotePrefix="1" applyFont="1" applyFill="1" applyBorder="1" applyAlignment="1">
      <alignment horizontal="left"/>
    </xf>
    <xf numFmtId="0" fontId="0" fillId="0" borderId="21" xfId="0" quotePrefix="1" applyBorder="1" applyAlignment="1">
      <alignment horizontal="left" vertical="center" wrapText="1"/>
    </xf>
    <xf numFmtId="0" fontId="0" fillId="0" borderId="20" xfId="0" quotePrefix="1" applyBorder="1" applyAlignment="1">
      <alignment horizontal="left" vertical="center" wrapText="1"/>
    </xf>
    <xf numFmtId="0" fontId="0" fillId="0" borderId="22" xfId="0" quotePrefix="1" applyBorder="1" applyAlignment="1">
      <alignment horizontal="left" vertical="center" wrapText="1"/>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9" xfId="0" applyFont="1" applyFill="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 fillId="3" borderId="10" xfId="0" quotePrefix="1" applyFont="1" applyFill="1" applyBorder="1" applyAlignment="1">
      <alignment horizontal="left"/>
    </xf>
    <xf numFmtId="0" fontId="1" fillId="3" borderId="11" xfId="0" quotePrefix="1" applyFont="1" applyFill="1" applyBorder="1" applyAlignment="1">
      <alignment horizontal="left"/>
    </xf>
    <xf numFmtId="0" fontId="1" fillId="3" borderId="12" xfId="0" quotePrefix="1" applyFont="1" applyFill="1" applyBorder="1" applyAlignment="1">
      <alignment horizontal="left"/>
    </xf>
    <xf numFmtId="0" fontId="1" fillId="3" borderId="15" xfId="0" quotePrefix="1" applyFont="1" applyFill="1" applyBorder="1" applyAlignment="1">
      <alignment horizontal="left"/>
    </xf>
    <xf numFmtId="0" fontId="1" fillId="3" borderId="16" xfId="0" quotePrefix="1" applyFont="1" applyFill="1" applyBorder="1" applyAlignment="1">
      <alignment horizontal="left"/>
    </xf>
    <xf numFmtId="0" fontId="1" fillId="3" borderId="17" xfId="0" quotePrefix="1" applyFont="1" applyFill="1" applyBorder="1" applyAlignment="1">
      <alignment horizontal="left"/>
    </xf>
  </cellXfs>
  <cellStyles count="1">
    <cellStyle name="Normal" xfId="0" builtinId="0"/>
  </cellStyles>
  <dxfs count="3">
    <dxf>
      <font>
        <color rgb="FF9C0006"/>
      </font>
      <fill>
        <patternFill>
          <bgColor rgb="FFFFC7CE"/>
        </patternFill>
      </fill>
    </dxf>
    <dxf>
      <fill>
        <patternFill>
          <bgColor theme="0"/>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A5DD-39C9-493D-9553-3741F8E6323F}">
  <dimension ref="B1:U54"/>
  <sheetViews>
    <sheetView tabSelected="1" zoomScale="90" zoomScaleNormal="90" workbookViewId="0">
      <selection activeCell="V19" sqref="V19"/>
    </sheetView>
  </sheetViews>
  <sheetFormatPr defaultRowHeight="15" x14ac:dyDescent="0.25"/>
  <cols>
    <col min="1" max="1" width="1.42578125" customWidth="1"/>
    <col min="3" max="3" width="10.42578125" customWidth="1"/>
    <col min="4" max="5" width="16.28515625" customWidth="1"/>
    <col min="8" max="8" width="13" customWidth="1"/>
    <col min="18" max="18" width="5.7109375" hidden="1" customWidth="1"/>
    <col min="19" max="19" width="12.42578125" hidden="1" customWidth="1"/>
    <col min="20" max="20" width="12.140625" hidden="1" customWidth="1"/>
    <col min="21" max="21" width="2.5703125" hidden="1" customWidth="1"/>
  </cols>
  <sheetData>
    <row r="1" spans="2:21" x14ac:dyDescent="0.25">
      <c r="B1" s="64" t="s">
        <v>28</v>
      </c>
      <c r="C1" s="64"/>
      <c r="D1" s="64"/>
      <c r="E1" s="64"/>
    </row>
    <row r="2" spans="2:21" ht="11.25" customHeight="1" thickBot="1" x14ac:dyDescent="0.3"/>
    <row r="3" spans="2:21" ht="30" customHeight="1" thickBot="1" x14ac:dyDescent="0.3">
      <c r="B3" s="68" t="s">
        <v>18</v>
      </c>
      <c r="C3" s="69"/>
      <c r="D3" s="69"/>
      <c r="E3" s="69"/>
      <c r="F3" s="69"/>
      <c r="G3" s="69"/>
      <c r="H3" s="69"/>
      <c r="I3" s="69"/>
      <c r="J3" s="69"/>
      <c r="K3" s="69"/>
      <c r="L3" s="69"/>
      <c r="M3" s="69"/>
      <c r="N3" s="69"/>
      <c r="O3" s="69"/>
      <c r="P3" s="69"/>
      <c r="Q3" s="70"/>
    </row>
    <row r="4" spans="2:21" ht="7.5" customHeight="1" x14ac:dyDescent="0.25">
      <c r="B4" s="13"/>
      <c r="C4" s="13"/>
      <c r="D4" s="13"/>
      <c r="E4" s="13"/>
      <c r="F4" s="13"/>
      <c r="G4" s="13"/>
      <c r="H4" s="13"/>
      <c r="I4" s="13"/>
      <c r="J4" s="13"/>
      <c r="K4" s="13"/>
      <c r="L4" s="13"/>
      <c r="M4" s="13"/>
      <c r="N4" s="13"/>
      <c r="O4" s="13"/>
      <c r="P4" s="13"/>
      <c r="Q4" s="13"/>
    </row>
    <row r="5" spans="2:21" ht="35.25" customHeight="1" x14ac:dyDescent="0.25">
      <c r="B5" s="50" t="s">
        <v>20</v>
      </c>
      <c r="C5" s="50"/>
      <c r="D5" s="50"/>
      <c r="E5" s="50"/>
      <c r="F5" s="50"/>
      <c r="G5" s="50"/>
      <c r="H5" s="50"/>
      <c r="I5" s="50"/>
      <c r="J5" s="50"/>
      <c r="K5" s="50"/>
      <c r="L5" s="50"/>
      <c r="M5" s="50"/>
      <c r="N5" s="50"/>
      <c r="O5" s="50"/>
      <c r="P5" s="50"/>
    </row>
    <row r="6" spans="2:21" ht="11.25" customHeight="1" x14ac:dyDescent="0.25">
      <c r="B6" s="35"/>
      <c r="C6" s="35"/>
      <c r="D6" s="35"/>
      <c r="E6" s="35"/>
      <c r="F6" s="35"/>
      <c r="G6" s="35"/>
      <c r="H6" s="35"/>
      <c r="I6" s="35"/>
      <c r="J6" s="35"/>
      <c r="K6" s="35"/>
      <c r="L6" s="35"/>
      <c r="M6" s="35"/>
      <c r="N6" s="35"/>
      <c r="O6" s="35"/>
      <c r="P6" s="35"/>
      <c r="Q6" s="34"/>
      <c r="R6" s="57" t="s">
        <v>14</v>
      </c>
      <c r="S6" s="58"/>
      <c r="T6" s="58"/>
      <c r="U6" s="59"/>
    </row>
    <row r="7" spans="2:21" s="1" customFormat="1" ht="56.25" customHeight="1" x14ac:dyDescent="0.25">
      <c r="C7" s="6" t="s">
        <v>4</v>
      </c>
      <c r="D7" s="7" t="s">
        <v>5</v>
      </c>
      <c r="E7" s="8" t="s">
        <v>10</v>
      </c>
      <c r="F7" s="7" t="s">
        <v>6</v>
      </c>
      <c r="H7" s="63" t="s">
        <v>16</v>
      </c>
      <c r="I7" s="63"/>
      <c r="J7" s="63"/>
      <c r="K7" s="63"/>
      <c r="L7" s="63"/>
      <c r="M7" s="14"/>
      <c r="N7" s="14"/>
      <c r="O7" s="14"/>
      <c r="P7" s="14"/>
      <c r="R7" s="25" t="s">
        <v>11</v>
      </c>
      <c r="S7" s="26" t="s">
        <v>12</v>
      </c>
      <c r="T7" s="26" t="s">
        <v>25</v>
      </c>
      <c r="U7" s="27"/>
    </row>
    <row r="8" spans="2:21" x14ac:dyDescent="0.25">
      <c r="C8" s="40"/>
      <c r="D8" s="41"/>
      <c r="E8" s="42"/>
      <c r="F8" s="41"/>
      <c r="H8" s="60" t="str">
        <f>IF(E8&gt;3000,"Concentration is too high for accurately counting","")</f>
        <v/>
      </c>
      <c r="I8" s="61"/>
      <c r="J8" s="61"/>
      <c r="K8" s="61"/>
      <c r="L8" s="62"/>
      <c r="M8" s="16"/>
      <c r="N8" s="16"/>
      <c r="O8" s="16"/>
      <c r="P8" s="16"/>
      <c r="R8" s="28">
        <f>E8*F8</f>
        <v>0</v>
      </c>
      <c r="S8" s="29" t="e">
        <f>R8/D8*100</f>
        <v>#DIV/0!</v>
      </c>
      <c r="T8" s="29" t="str">
        <f>IFERROR(S8/2.4,"")</f>
        <v/>
      </c>
      <c r="U8" s="30">
        <f>C8</f>
        <v>0</v>
      </c>
    </row>
    <row r="9" spans="2:21" x14ac:dyDescent="0.25">
      <c r="C9" s="40"/>
      <c r="D9" s="41"/>
      <c r="E9" s="42"/>
      <c r="F9" s="41"/>
      <c r="H9" s="60" t="str">
        <f t="shared" ref="H9:H19" si="0">IF(E9&gt;3000,"Concentration is too high for accurately counting","")</f>
        <v/>
      </c>
      <c r="I9" s="61"/>
      <c r="J9" s="61"/>
      <c r="K9" s="61"/>
      <c r="L9" s="62"/>
      <c r="M9" s="16"/>
      <c r="N9" s="16"/>
      <c r="O9" s="16"/>
      <c r="P9" s="16"/>
      <c r="R9" s="28">
        <f t="shared" ref="R9:R19" si="1">E9*F9</f>
        <v>0</v>
      </c>
      <c r="S9" s="29" t="e">
        <f t="shared" ref="S9:S19" si="2">R9/D9*100</f>
        <v>#DIV/0!</v>
      </c>
      <c r="T9" s="29" t="str">
        <f t="shared" ref="T9:T19" si="3">IFERROR(S9/2.4,"")</f>
        <v/>
      </c>
      <c r="U9" s="30">
        <f t="shared" ref="U9:U19" si="4">C9</f>
        <v>0</v>
      </c>
    </row>
    <row r="10" spans="2:21" x14ac:dyDescent="0.25">
      <c r="C10" s="40"/>
      <c r="D10" s="41"/>
      <c r="E10" s="42"/>
      <c r="F10" s="41"/>
      <c r="H10" s="60" t="str">
        <f t="shared" si="0"/>
        <v/>
      </c>
      <c r="I10" s="61"/>
      <c r="J10" s="61"/>
      <c r="K10" s="61"/>
      <c r="L10" s="62"/>
      <c r="M10" s="16"/>
      <c r="N10" s="16"/>
      <c r="O10" s="16"/>
      <c r="P10" s="16"/>
      <c r="R10" s="28">
        <f t="shared" si="1"/>
        <v>0</v>
      </c>
      <c r="S10" s="29" t="e">
        <f t="shared" si="2"/>
        <v>#DIV/0!</v>
      </c>
      <c r="T10" s="29" t="str">
        <f t="shared" si="3"/>
        <v/>
      </c>
      <c r="U10" s="30">
        <f t="shared" si="4"/>
        <v>0</v>
      </c>
    </row>
    <row r="11" spans="2:21" x14ac:dyDescent="0.25">
      <c r="C11" s="40"/>
      <c r="D11" s="41"/>
      <c r="E11" s="42"/>
      <c r="F11" s="41"/>
      <c r="H11" s="60" t="str">
        <f t="shared" si="0"/>
        <v/>
      </c>
      <c r="I11" s="61"/>
      <c r="J11" s="61"/>
      <c r="K11" s="61"/>
      <c r="L11" s="62"/>
      <c r="M11" s="16"/>
      <c r="N11" s="16"/>
      <c r="O11" s="16"/>
      <c r="P11" s="16"/>
      <c r="R11" s="28">
        <f t="shared" si="1"/>
        <v>0</v>
      </c>
      <c r="S11" s="29" t="e">
        <f t="shared" si="2"/>
        <v>#DIV/0!</v>
      </c>
      <c r="T11" s="29" t="str">
        <f t="shared" si="3"/>
        <v/>
      </c>
      <c r="U11" s="30">
        <f t="shared" si="4"/>
        <v>0</v>
      </c>
    </row>
    <row r="12" spans="2:21" x14ac:dyDescent="0.25">
      <c r="C12" s="40"/>
      <c r="D12" s="41"/>
      <c r="E12" s="42"/>
      <c r="F12" s="41"/>
      <c r="H12" s="60" t="str">
        <f t="shared" si="0"/>
        <v/>
      </c>
      <c r="I12" s="61"/>
      <c r="J12" s="61"/>
      <c r="K12" s="61"/>
      <c r="L12" s="62"/>
      <c r="M12" s="16"/>
      <c r="N12" s="16"/>
      <c r="O12" s="16"/>
      <c r="P12" s="16"/>
      <c r="R12" s="28">
        <f t="shared" si="1"/>
        <v>0</v>
      </c>
      <c r="S12" s="29" t="e">
        <f t="shared" si="2"/>
        <v>#DIV/0!</v>
      </c>
      <c r="T12" s="29" t="str">
        <f t="shared" si="3"/>
        <v/>
      </c>
      <c r="U12" s="30">
        <f t="shared" si="4"/>
        <v>0</v>
      </c>
    </row>
    <row r="13" spans="2:21" x14ac:dyDescent="0.25">
      <c r="C13" s="40"/>
      <c r="D13" s="41"/>
      <c r="E13" s="42"/>
      <c r="F13" s="41"/>
      <c r="H13" s="60" t="str">
        <f t="shared" si="0"/>
        <v/>
      </c>
      <c r="I13" s="61"/>
      <c r="J13" s="61"/>
      <c r="K13" s="61"/>
      <c r="L13" s="62"/>
      <c r="M13" s="16"/>
      <c r="N13" s="16"/>
      <c r="O13" s="16"/>
      <c r="P13" s="16"/>
      <c r="R13" s="28">
        <f t="shared" si="1"/>
        <v>0</v>
      </c>
      <c r="S13" s="29" t="e">
        <f t="shared" si="2"/>
        <v>#DIV/0!</v>
      </c>
      <c r="T13" s="29" t="str">
        <f t="shared" si="3"/>
        <v/>
      </c>
      <c r="U13" s="30">
        <f t="shared" si="4"/>
        <v>0</v>
      </c>
    </row>
    <row r="14" spans="2:21" x14ac:dyDescent="0.25">
      <c r="C14" s="40"/>
      <c r="D14" s="41"/>
      <c r="E14" s="42"/>
      <c r="F14" s="41"/>
      <c r="H14" s="60" t="str">
        <f t="shared" si="0"/>
        <v/>
      </c>
      <c r="I14" s="61"/>
      <c r="J14" s="61"/>
      <c r="K14" s="61"/>
      <c r="L14" s="62"/>
      <c r="M14" s="16"/>
      <c r="N14" s="16"/>
      <c r="O14" s="16"/>
      <c r="P14" s="16"/>
      <c r="R14" s="28">
        <f t="shared" si="1"/>
        <v>0</v>
      </c>
      <c r="S14" s="29" t="e">
        <f t="shared" si="2"/>
        <v>#DIV/0!</v>
      </c>
      <c r="T14" s="29" t="str">
        <f t="shared" si="3"/>
        <v/>
      </c>
      <c r="U14" s="30">
        <f t="shared" si="4"/>
        <v>0</v>
      </c>
    </row>
    <row r="15" spans="2:21" x14ac:dyDescent="0.25">
      <c r="C15" s="40"/>
      <c r="D15" s="41"/>
      <c r="E15" s="42"/>
      <c r="F15" s="41"/>
      <c r="H15" s="60" t="str">
        <f t="shared" si="0"/>
        <v/>
      </c>
      <c r="I15" s="61"/>
      <c r="J15" s="61"/>
      <c r="K15" s="61"/>
      <c r="L15" s="62"/>
      <c r="M15" s="16"/>
      <c r="N15" s="16"/>
      <c r="O15" s="16"/>
      <c r="P15" s="16"/>
      <c r="R15" s="28">
        <f t="shared" si="1"/>
        <v>0</v>
      </c>
      <c r="S15" s="29" t="e">
        <f t="shared" si="2"/>
        <v>#DIV/0!</v>
      </c>
      <c r="T15" s="29" t="str">
        <f t="shared" si="3"/>
        <v/>
      </c>
      <c r="U15" s="30">
        <f t="shared" si="4"/>
        <v>0</v>
      </c>
    </row>
    <row r="16" spans="2:21" x14ac:dyDescent="0.25">
      <c r="C16" s="40"/>
      <c r="D16" s="41"/>
      <c r="E16" s="42"/>
      <c r="F16" s="41"/>
      <c r="H16" s="60" t="str">
        <f t="shared" si="0"/>
        <v/>
      </c>
      <c r="I16" s="61"/>
      <c r="J16" s="61"/>
      <c r="K16" s="61"/>
      <c r="L16" s="62"/>
      <c r="M16" s="16"/>
      <c r="N16" s="16"/>
      <c r="O16" s="16"/>
      <c r="P16" s="16"/>
      <c r="R16" s="28">
        <f t="shared" si="1"/>
        <v>0</v>
      </c>
      <c r="S16" s="29" t="e">
        <f t="shared" si="2"/>
        <v>#DIV/0!</v>
      </c>
      <c r="T16" s="29" t="str">
        <f t="shared" si="3"/>
        <v/>
      </c>
      <c r="U16" s="30">
        <f t="shared" si="4"/>
        <v>0</v>
      </c>
    </row>
    <row r="17" spans="2:21" x14ac:dyDescent="0.25">
      <c r="C17" s="40"/>
      <c r="D17" s="41"/>
      <c r="E17" s="42"/>
      <c r="F17" s="41"/>
      <c r="H17" s="60" t="str">
        <f t="shared" si="0"/>
        <v/>
      </c>
      <c r="I17" s="61"/>
      <c r="J17" s="61"/>
      <c r="K17" s="61"/>
      <c r="L17" s="62"/>
      <c r="M17" s="16"/>
      <c r="N17" s="16"/>
      <c r="O17" s="16"/>
      <c r="P17" s="16"/>
      <c r="R17" s="28">
        <f t="shared" si="1"/>
        <v>0</v>
      </c>
      <c r="S17" s="29" t="e">
        <f t="shared" si="2"/>
        <v>#DIV/0!</v>
      </c>
      <c r="T17" s="29" t="str">
        <f t="shared" si="3"/>
        <v/>
      </c>
      <c r="U17" s="30">
        <f t="shared" si="4"/>
        <v>0</v>
      </c>
    </row>
    <row r="18" spans="2:21" x14ac:dyDescent="0.25">
      <c r="C18" s="40"/>
      <c r="D18" s="41"/>
      <c r="E18" s="42"/>
      <c r="F18" s="41"/>
      <c r="H18" s="60" t="str">
        <f t="shared" si="0"/>
        <v/>
      </c>
      <c r="I18" s="61"/>
      <c r="J18" s="61"/>
      <c r="K18" s="61"/>
      <c r="L18" s="62"/>
      <c r="M18" s="16"/>
      <c r="N18" s="16"/>
      <c r="O18" s="16"/>
      <c r="P18" s="16"/>
      <c r="R18" s="28">
        <f t="shared" si="1"/>
        <v>0</v>
      </c>
      <c r="S18" s="29" t="e">
        <f t="shared" si="2"/>
        <v>#DIV/0!</v>
      </c>
      <c r="T18" s="29" t="str">
        <f t="shared" si="3"/>
        <v/>
      </c>
      <c r="U18" s="30">
        <f t="shared" si="4"/>
        <v>0</v>
      </c>
    </row>
    <row r="19" spans="2:21" ht="15.75" thickBot="1" x14ac:dyDescent="0.3">
      <c r="C19" s="43"/>
      <c r="D19" s="44"/>
      <c r="E19" s="45"/>
      <c r="F19" s="44"/>
      <c r="G19" s="37"/>
      <c r="H19" s="65" t="str">
        <f t="shared" si="0"/>
        <v/>
      </c>
      <c r="I19" s="66"/>
      <c r="J19" s="66"/>
      <c r="K19" s="66"/>
      <c r="L19" s="67"/>
      <c r="M19" s="16"/>
      <c r="N19" s="16"/>
      <c r="O19" s="16"/>
      <c r="P19" s="16"/>
      <c r="R19" s="31">
        <f t="shared" si="1"/>
        <v>0</v>
      </c>
      <c r="S19" s="32" t="e">
        <f t="shared" si="2"/>
        <v>#DIV/0!</v>
      </c>
      <c r="T19" s="32" t="str">
        <f t="shared" si="3"/>
        <v/>
      </c>
      <c r="U19" s="33">
        <f t="shared" si="4"/>
        <v>0</v>
      </c>
    </row>
    <row r="20" spans="2:21" ht="15.75" thickTop="1" x14ac:dyDescent="0.25">
      <c r="C20" s="10" t="s">
        <v>8</v>
      </c>
      <c r="D20" s="10" t="str">
        <f>ROUND(SUM(D8:D19),1)&amp;"%"</f>
        <v>0%</v>
      </c>
      <c r="H20" s="49" t="str">
        <f>IF(D20="100%","","Total is not 100%!")</f>
        <v>Total is not 100%!</v>
      </c>
      <c r="I20" s="49"/>
      <c r="J20" s="49"/>
      <c r="K20" s="49"/>
      <c r="L20" s="49"/>
      <c r="M20" s="14"/>
      <c r="N20" s="14"/>
      <c r="O20" s="14"/>
      <c r="P20" s="14"/>
    </row>
    <row r="21" spans="2:21" ht="8.25" customHeight="1" x14ac:dyDescent="0.25">
      <c r="C21" s="10"/>
      <c r="D21" s="10"/>
      <c r="I21" s="15"/>
      <c r="J21" s="15"/>
      <c r="K21" s="15"/>
      <c r="L21" s="15"/>
      <c r="M21" s="15"/>
      <c r="N21" s="14"/>
      <c r="O21" s="14"/>
      <c r="P21" s="14"/>
    </row>
    <row r="22" spans="2:21" x14ac:dyDescent="0.25">
      <c r="B22" s="50" t="s">
        <v>29</v>
      </c>
      <c r="C22" s="50"/>
      <c r="D22" s="50"/>
      <c r="E22" s="50"/>
      <c r="F22" s="50"/>
      <c r="G22" s="50"/>
      <c r="H22" s="50"/>
      <c r="I22" s="50"/>
      <c r="J22" s="50"/>
      <c r="K22" s="50"/>
      <c r="L22" s="50"/>
      <c r="M22" s="50"/>
      <c r="N22" s="50"/>
      <c r="O22" s="50"/>
      <c r="P22" s="50"/>
    </row>
    <row r="23" spans="2:21" ht="10.5" customHeight="1" x14ac:dyDescent="0.25">
      <c r="C23" s="10"/>
      <c r="D23" s="10"/>
      <c r="I23" s="15"/>
      <c r="J23" s="15"/>
      <c r="K23" s="15"/>
      <c r="L23" s="15"/>
      <c r="M23" s="15"/>
      <c r="N23" s="14"/>
      <c r="O23" s="14"/>
      <c r="P23" s="14"/>
    </row>
    <row r="24" spans="2:21" ht="15" customHeight="1" x14ac:dyDescent="0.25">
      <c r="C24" s="17" t="s">
        <v>13</v>
      </c>
      <c r="D24" s="18"/>
      <c r="E24" s="18"/>
      <c r="F24" s="18"/>
      <c r="G24" s="18"/>
      <c r="H24" s="19">
        <f>IF(MIN(T8:T19)&lt;45000,MIN(T8:T19),45000)</f>
        <v>0</v>
      </c>
      <c r="I24" s="23"/>
      <c r="J24" s="24"/>
      <c r="K24" s="24"/>
      <c r="L24" s="24"/>
      <c r="M24" s="24"/>
      <c r="N24" s="24"/>
      <c r="O24" s="24"/>
      <c r="P24" s="22"/>
    </row>
    <row r="25" spans="2:21" x14ac:dyDescent="0.25">
      <c r="C25" s="20" t="s">
        <v>27</v>
      </c>
      <c r="D25" s="21"/>
      <c r="E25" s="21"/>
      <c r="F25" s="21"/>
      <c r="G25" s="21"/>
      <c r="H25" s="38" t="e">
        <f>IF(H24=45000,"None",VLOOKUP(H24,T8:U19,2,FALSE))</f>
        <v>#N/A</v>
      </c>
      <c r="I25" s="23"/>
      <c r="J25" s="24"/>
      <c r="K25" s="24"/>
      <c r="L25" s="24"/>
      <c r="M25" s="24"/>
      <c r="N25" s="24"/>
      <c r="O25" s="24"/>
      <c r="P25" s="22"/>
    </row>
    <row r="26" spans="2:21" ht="7.5" customHeight="1" x14ac:dyDescent="0.25">
      <c r="C26" s="10"/>
      <c r="D26" s="10"/>
      <c r="I26" s="15"/>
      <c r="J26" s="15"/>
      <c r="K26" s="15"/>
      <c r="L26" s="15"/>
      <c r="M26" s="14"/>
    </row>
    <row r="27" spans="2:21" x14ac:dyDescent="0.25">
      <c r="B27" s="50" t="s">
        <v>15</v>
      </c>
      <c r="C27" s="50"/>
      <c r="D27" s="50"/>
      <c r="E27" s="50"/>
      <c r="F27" s="50"/>
      <c r="G27" s="50"/>
      <c r="H27" s="50"/>
      <c r="I27" s="50"/>
      <c r="J27" s="50"/>
      <c r="K27" s="50"/>
      <c r="L27" s="50"/>
      <c r="M27" s="50"/>
      <c r="N27" s="50"/>
      <c r="O27" s="50"/>
      <c r="P27" s="50"/>
    </row>
    <row r="28" spans="2:21" ht="9" customHeight="1" x14ac:dyDescent="0.25">
      <c r="B28" s="35"/>
      <c r="C28" s="35"/>
      <c r="D28" s="35"/>
      <c r="E28" s="35"/>
      <c r="F28" s="35"/>
      <c r="G28" s="35"/>
      <c r="H28" s="35"/>
      <c r="I28" s="35"/>
      <c r="J28" s="35"/>
      <c r="K28" s="35"/>
      <c r="L28" s="35"/>
      <c r="M28" s="35"/>
      <c r="N28" s="35"/>
      <c r="O28" s="35"/>
    </row>
    <row r="29" spans="2:21" ht="35.25" customHeight="1" thickBot="1" x14ac:dyDescent="0.3">
      <c r="H29" s="53" t="s">
        <v>17</v>
      </c>
      <c r="I29" s="53"/>
      <c r="J29" s="53"/>
      <c r="K29" s="53"/>
      <c r="L29" s="53"/>
      <c r="M29" s="53"/>
      <c r="N29" s="53"/>
      <c r="O29" s="53"/>
      <c r="P29" s="53"/>
      <c r="Q29" s="53"/>
    </row>
    <row r="30" spans="2:21" ht="15.75" thickBot="1" x14ac:dyDescent="0.3">
      <c r="B30" s="51" t="s">
        <v>26</v>
      </c>
      <c r="C30" s="51"/>
      <c r="D30" s="51"/>
      <c r="E30" s="52"/>
      <c r="F30" s="46"/>
      <c r="G30" s="5"/>
      <c r="H30" s="54" t="str">
        <f>IF(F30="","",IF(F30&gt;45000,"Too high, max is 45k cells.",IF(F30&lt;7000,"Seems a suspiciously low nb of total targeted cells for a cellplex experiment!","")))</f>
        <v/>
      </c>
      <c r="I30" s="54"/>
      <c r="J30" s="54"/>
      <c r="K30" s="54"/>
      <c r="L30" s="54"/>
      <c r="M30" s="54"/>
      <c r="N30" s="54"/>
      <c r="O30" s="54"/>
      <c r="P30" s="54"/>
      <c r="Q30" s="54"/>
    </row>
    <row r="31" spans="2:21" ht="15.75" thickBot="1" x14ac:dyDescent="0.3">
      <c r="B31" s="51" t="s">
        <v>0</v>
      </c>
      <c r="C31" s="51"/>
      <c r="D31" s="51"/>
      <c r="E31" s="52"/>
      <c r="F31" s="46"/>
      <c r="H31" s="55" t="str">
        <f>IF(F31="","",IF(F31/F30&lt;2.4,"Too low total nb of cells in pool as compared to total nb of targeted cells.",IF(F31/F30&lt;2.9,"Borderline total nb of cells in pool as compared to total nb of targeted cells.","")))</f>
        <v/>
      </c>
      <c r="I31" s="55"/>
      <c r="J31" s="55"/>
      <c r="K31" s="55"/>
      <c r="L31" s="55"/>
      <c r="M31" s="55"/>
      <c r="N31" s="55"/>
      <c r="O31" s="55"/>
      <c r="P31" s="55"/>
      <c r="Q31" s="55"/>
    </row>
    <row r="32" spans="2:21" ht="15.75" thickBot="1" x14ac:dyDescent="0.3">
      <c r="B32" s="51" t="s">
        <v>1</v>
      </c>
      <c r="C32" s="51"/>
      <c r="D32" s="51"/>
      <c r="E32" s="52"/>
      <c r="F32" s="47"/>
      <c r="H32" s="55" t="str">
        <f>IF(F32="","",IF(F32&lt;30,"Seems very low! Sure?",IF(F32&gt;500,"Seems very high! Sure?","")))</f>
        <v/>
      </c>
      <c r="I32" s="55"/>
      <c r="J32" s="55"/>
      <c r="K32" s="55"/>
      <c r="L32" s="55"/>
      <c r="M32" s="55"/>
      <c r="N32" s="55"/>
      <c r="O32" s="55"/>
      <c r="P32" s="55"/>
      <c r="Q32" s="55"/>
    </row>
    <row r="33" spans="2:20" x14ac:dyDescent="0.25">
      <c r="B33" s="51" t="s">
        <v>2</v>
      </c>
      <c r="C33" s="51"/>
      <c r="D33" s="51"/>
      <c r="E33" s="51"/>
      <c r="F33" s="4" t="str">
        <f>IF(F32="","",F31/F32)</f>
        <v/>
      </c>
      <c r="G33" s="2" t="s">
        <v>3</v>
      </c>
      <c r="H33" s="56" t="str">
        <f>IF(F30&lt;10001,(IF(F33&lt;700,"Too low concentration (expected 700-1200 cells/ul) -&gt; decrease total volume or increase total nb of cells.","")),(IF(F30&lt;20001,(IF(F33&lt;1100,"Too low concentration (expected 1'100-1'500 cells/ul) -&gt; decrease total volume or increase total nb of cells.","")),(IF(F33&lt;1500,"Too low concentration (expected 1500-1900 cells/ul) -&gt; decrease total volume or increase total nb of cells.","")))))</f>
        <v/>
      </c>
      <c r="I33" s="56"/>
      <c r="J33" s="56"/>
      <c r="K33" s="56"/>
      <c r="L33" s="56"/>
      <c r="M33" s="56"/>
      <c r="N33" s="56"/>
      <c r="O33" s="56"/>
      <c r="P33" s="56"/>
      <c r="Q33" s="56"/>
      <c r="T33" s="48"/>
    </row>
    <row r="34" spans="2:20" ht="9.75" customHeight="1" x14ac:dyDescent="0.25">
      <c r="B34" s="10"/>
      <c r="C34" s="10"/>
      <c r="I34" s="15"/>
      <c r="J34" s="15"/>
      <c r="K34" s="15"/>
      <c r="L34" s="15"/>
    </row>
    <row r="35" spans="2:20" x14ac:dyDescent="0.25">
      <c r="B35" s="50" t="s">
        <v>22</v>
      </c>
      <c r="C35" s="50"/>
      <c r="D35" s="50"/>
      <c r="E35" s="50"/>
      <c r="F35" s="50"/>
      <c r="G35" s="50"/>
      <c r="H35" s="50"/>
      <c r="I35" s="50"/>
      <c r="J35" s="50"/>
      <c r="K35" s="50"/>
      <c r="L35" s="50"/>
      <c r="M35" s="50"/>
      <c r="N35" s="50"/>
      <c r="O35" s="50"/>
      <c r="P35" s="50"/>
    </row>
    <row r="36" spans="2:20" x14ac:dyDescent="0.25">
      <c r="C36" s="35"/>
      <c r="D36" s="35"/>
      <c r="E36" s="35"/>
      <c r="F36" s="35"/>
      <c r="G36" s="35"/>
      <c r="H36" s="35"/>
      <c r="I36" s="35"/>
      <c r="J36" s="35"/>
      <c r="K36" s="35"/>
      <c r="L36" s="35"/>
      <c r="M36" s="35"/>
      <c r="N36" s="35"/>
      <c r="O36" s="35"/>
      <c r="P36" s="35"/>
      <c r="Q36" s="35"/>
    </row>
    <row r="37" spans="2:20" ht="30" customHeight="1" x14ac:dyDescent="0.25">
      <c r="D37" s="6" t="s">
        <v>4</v>
      </c>
      <c r="E37" s="9" t="s">
        <v>7</v>
      </c>
      <c r="F37" s="1"/>
      <c r="G37" s="74" t="s">
        <v>19</v>
      </c>
      <c r="H37" s="75"/>
      <c r="I37" s="75"/>
      <c r="J37" s="75"/>
      <c r="K37" s="75"/>
      <c r="L37" s="75"/>
      <c r="M37" s="75"/>
      <c r="N37" s="75"/>
      <c r="O37" s="75"/>
      <c r="P37" s="75"/>
      <c r="Q37" s="76"/>
    </row>
    <row r="38" spans="2:20" x14ac:dyDescent="0.25">
      <c r="D38" s="12" t="str">
        <f>IF(C8="","",C8)</f>
        <v/>
      </c>
      <c r="E38" s="11" t="str">
        <f>IF(D8="","",((D8/100)*$F$31)/E8)</f>
        <v/>
      </c>
      <c r="G38" s="77" t="str">
        <f>IF(F8="","",IF(E38&gt;F8,"Not enough volume in sample. Decrease total nb cells in pool, or % for this sample",""))</f>
        <v/>
      </c>
      <c r="H38" s="78"/>
      <c r="I38" s="78"/>
      <c r="J38" s="78"/>
      <c r="K38" s="78"/>
      <c r="L38" s="78"/>
      <c r="M38" s="78"/>
      <c r="N38" s="78"/>
      <c r="O38" s="78"/>
      <c r="P38" s="78"/>
      <c r="Q38" s="79"/>
    </row>
    <row r="39" spans="2:20" x14ac:dyDescent="0.25">
      <c r="D39" s="12" t="str">
        <f t="shared" ref="D39:D49" si="5">IF(C9="","",C9)</f>
        <v/>
      </c>
      <c r="E39" s="11" t="str">
        <f t="shared" ref="E39:E49" si="6">IF(D9="","",((D9/100)*$F$31)/E9)</f>
        <v/>
      </c>
      <c r="G39" s="60" t="str">
        <f t="shared" ref="G39:G49" si="7">IF(F9="","",IF(E39&gt;F9,"Not enough volume in sample. Decrease total nb cells in pool, or % for this sample",""))</f>
        <v/>
      </c>
      <c r="H39" s="61"/>
      <c r="I39" s="61"/>
      <c r="J39" s="61"/>
      <c r="K39" s="61"/>
      <c r="L39" s="61"/>
      <c r="M39" s="61"/>
      <c r="N39" s="61"/>
      <c r="O39" s="61"/>
      <c r="P39" s="61"/>
      <c r="Q39" s="62"/>
    </row>
    <row r="40" spans="2:20" x14ac:dyDescent="0.25">
      <c r="D40" s="12" t="str">
        <f t="shared" si="5"/>
        <v/>
      </c>
      <c r="E40" s="11" t="str">
        <f t="shared" si="6"/>
        <v/>
      </c>
      <c r="G40" s="60" t="str">
        <f t="shared" si="7"/>
        <v/>
      </c>
      <c r="H40" s="61"/>
      <c r="I40" s="61"/>
      <c r="J40" s="61"/>
      <c r="K40" s="61"/>
      <c r="L40" s="61"/>
      <c r="M40" s="61"/>
      <c r="N40" s="61"/>
      <c r="O40" s="61"/>
      <c r="P40" s="61"/>
      <c r="Q40" s="62"/>
    </row>
    <row r="41" spans="2:20" x14ac:dyDescent="0.25">
      <c r="D41" s="12" t="str">
        <f t="shared" si="5"/>
        <v/>
      </c>
      <c r="E41" s="11" t="str">
        <f t="shared" si="6"/>
        <v/>
      </c>
      <c r="G41" s="60" t="str">
        <f t="shared" si="7"/>
        <v/>
      </c>
      <c r="H41" s="61"/>
      <c r="I41" s="61"/>
      <c r="J41" s="61"/>
      <c r="K41" s="61"/>
      <c r="L41" s="61"/>
      <c r="M41" s="61"/>
      <c r="N41" s="61"/>
      <c r="O41" s="61"/>
      <c r="P41" s="61"/>
      <c r="Q41" s="62"/>
    </row>
    <row r="42" spans="2:20" x14ac:dyDescent="0.25">
      <c r="D42" s="12" t="str">
        <f t="shared" si="5"/>
        <v/>
      </c>
      <c r="E42" s="11" t="str">
        <f t="shared" si="6"/>
        <v/>
      </c>
      <c r="G42" s="60" t="str">
        <f t="shared" si="7"/>
        <v/>
      </c>
      <c r="H42" s="61"/>
      <c r="I42" s="61"/>
      <c r="J42" s="61"/>
      <c r="K42" s="61"/>
      <c r="L42" s="61"/>
      <c r="M42" s="61"/>
      <c r="N42" s="61"/>
      <c r="O42" s="61"/>
      <c r="P42" s="61"/>
      <c r="Q42" s="62"/>
    </row>
    <row r="43" spans="2:20" x14ac:dyDescent="0.25">
      <c r="D43" s="12" t="str">
        <f t="shared" si="5"/>
        <v/>
      </c>
      <c r="E43" s="11" t="str">
        <f t="shared" si="6"/>
        <v/>
      </c>
      <c r="G43" s="60" t="str">
        <f t="shared" si="7"/>
        <v/>
      </c>
      <c r="H43" s="61"/>
      <c r="I43" s="61"/>
      <c r="J43" s="61"/>
      <c r="K43" s="61"/>
      <c r="L43" s="61"/>
      <c r="M43" s="61"/>
      <c r="N43" s="61"/>
      <c r="O43" s="61"/>
      <c r="P43" s="61"/>
      <c r="Q43" s="62"/>
    </row>
    <row r="44" spans="2:20" x14ac:dyDescent="0.25">
      <c r="D44" s="12" t="str">
        <f t="shared" si="5"/>
        <v/>
      </c>
      <c r="E44" s="11" t="str">
        <f t="shared" si="6"/>
        <v/>
      </c>
      <c r="G44" s="60" t="str">
        <f t="shared" si="7"/>
        <v/>
      </c>
      <c r="H44" s="61"/>
      <c r="I44" s="61"/>
      <c r="J44" s="61"/>
      <c r="K44" s="61"/>
      <c r="L44" s="61"/>
      <c r="M44" s="61"/>
      <c r="N44" s="61"/>
      <c r="O44" s="61"/>
      <c r="P44" s="61"/>
      <c r="Q44" s="62"/>
    </row>
    <row r="45" spans="2:20" x14ac:dyDescent="0.25">
      <c r="D45" s="12" t="str">
        <f t="shared" si="5"/>
        <v/>
      </c>
      <c r="E45" s="11" t="str">
        <f t="shared" si="6"/>
        <v/>
      </c>
      <c r="G45" s="60" t="str">
        <f t="shared" si="7"/>
        <v/>
      </c>
      <c r="H45" s="61"/>
      <c r="I45" s="61"/>
      <c r="J45" s="61"/>
      <c r="K45" s="61"/>
      <c r="L45" s="61"/>
      <c r="M45" s="61"/>
      <c r="N45" s="61"/>
      <c r="O45" s="61"/>
      <c r="P45" s="61"/>
      <c r="Q45" s="62"/>
    </row>
    <row r="46" spans="2:20" x14ac:dyDescent="0.25">
      <c r="D46" s="12" t="str">
        <f t="shared" si="5"/>
        <v/>
      </c>
      <c r="E46" s="11" t="str">
        <f t="shared" si="6"/>
        <v/>
      </c>
      <c r="G46" s="60" t="str">
        <f t="shared" si="7"/>
        <v/>
      </c>
      <c r="H46" s="61"/>
      <c r="I46" s="61"/>
      <c r="J46" s="61"/>
      <c r="K46" s="61"/>
      <c r="L46" s="61"/>
      <c r="M46" s="61"/>
      <c r="N46" s="61"/>
      <c r="O46" s="61"/>
      <c r="P46" s="61"/>
      <c r="Q46" s="62"/>
    </row>
    <row r="47" spans="2:20" x14ac:dyDescent="0.25">
      <c r="D47" s="12" t="str">
        <f t="shared" si="5"/>
        <v/>
      </c>
      <c r="E47" s="11" t="str">
        <f t="shared" si="6"/>
        <v/>
      </c>
      <c r="G47" s="60" t="str">
        <f t="shared" si="7"/>
        <v/>
      </c>
      <c r="H47" s="61"/>
      <c r="I47" s="61"/>
      <c r="J47" s="61"/>
      <c r="K47" s="61"/>
      <c r="L47" s="61"/>
      <c r="M47" s="61"/>
      <c r="N47" s="61"/>
      <c r="O47" s="61"/>
      <c r="P47" s="61"/>
      <c r="Q47" s="62"/>
    </row>
    <row r="48" spans="2:20" x14ac:dyDescent="0.25">
      <c r="D48" s="12" t="str">
        <f t="shared" si="5"/>
        <v/>
      </c>
      <c r="E48" s="11" t="str">
        <f t="shared" si="6"/>
        <v/>
      </c>
      <c r="G48" s="60" t="str">
        <f t="shared" si="7"/>
        <v/>
      </c>
      <c r="H48" s="61"/>
      <c r="I48" s="61"/>
      <c r="J48" s="61"/>
      <c r="K48" s="61"/>
      <c r="L48" s="61"/>
      <c r="M48" s="61"/>
      <c r="N48" s="61"/>
      <c r="O48" s="61"/>
      <c r="P48" s="61"/>
      <c r="Q48" s="62"/>
    </row>
    <row r="49" spans="2:17" x14ac:dyDescent="0.25">
      <c r="D49" s="12" t="str">
        <f t="shared" si="5"/>
        <v/>
      </c>
      <c r="E49" s="11" t="str">
        <f t="shared" si="6"/>
        <v/>
      </c>
      <c r="G49" s="80" t="str">
        <f t="shared" si="7"/>
        <v/>
      </c>
      <c r="H49" s="81"/>
      <c r="I49" s="81"/>
      <c r="J49" s="81"/>
      <c r="K49" s="81"/>
      <c r="L49" s="81"/>
      <c r="M49" s="81"/>
      <c r="N49" s="81"/>
      <c r="O49" s="81"/>
      <c r="P49" s="81"/>
      <c r="Q49" s="82"/>
    </row>
    <row r="50" spans="2:17" ht="7.5" customHeight="1" x14ac:dyDescent="0.25">
      <c r="C50" s="10"/>
      <c r="G50" s="15"/>
      <c r="H50" s="15"/>
      <c r="I50" s="15"/>
      <c r="J50" s="15"/>
    </row>
    <row r="51" spans="2:17" ht="15" customHeight="1" x14ac:dyDescent="0.25">
      <c r="B51" s="36"/>
      <c r="C51" s="36"/>
      <c r="D51" s="36" t="s">
        <v>21</v>
      </c>
      <c r="E51" s="39">
        <f>ROUND($F$32-SUM(E38:E49),2)</f>
        <v>0</v>
      </c>
      <c r="F51" s="3" t="s">
        <v>9</v>
      </c>
      <c r="G51" s="71" t="str">
        <f>IF(E51&lt;-0.2,"Increase pool volume, or decrease total nb of cells in pool, or decrease % targeted for lowly-concentrated samples.","")</f>
        <v/>
      </c>
      <c r="H51" s="72"/>
      <c r="I51" s="72"/>
      <c r="J51" s="72"/>
      <c r="K51" s="72"/>
      <c r="L51" s="72"/>
      <c r="M51" s="72"/>
      <c r="N51" s="72"/>
      <c r="O51" s="72"/>
      <c r="P51" s="72"/>
      <c r="Q51" s="73"/>
    </row>
    <row r="52" spans="2:17" ht="12.75" customHeight="1" x14ac:dyDescent="0.25"/>
    <row r="53" spans="2:17" x14ac:dyDescent="0.25">
      <c r="B53" t="s">
        <v>23</v>
      </c>
    </row>
    <row r="54" spans="2:17" x14ac:dyDescent="0.25">
      <c r="B54" t="s">
        <v>24</v>
      </c>
    </row>
  </sheetData>
  <sheetProtection sheet="1" objects="1" scenarios="1"/>
  <mergeCells count="44">
    <mergeCell ref="G51:Q51"/>
    <mergeCell ref="G37:Q37"/>
    <mergeCell ref="G38:Q38"/>
    <mergeCell ref="G39:Q39"/>
    <mergeCell ref="G40:Q40"/>
    <mergeCell ref="G41:Q41"/>
    <mergeCell ref="G42:Q42"/>
    <mergeCell ref="G43:Q43"/>
    <mergeCell ref="G44:Q44"/>
    <mergeCell ref="G45:Q45"/>
    <mergeCell ref="G46:Q46"/>
    <mergeCell ref="G47:Q47"/>
    <mergeCell ref="G48:Q48"/>
    <mergeCell ref="G49:Q49"/>
    <mergeCell ref="B1:E1"/>
    <mergeCell ref="H17:L17"/>
    <mergeCell ref="H18:L18"/>
    <mergeCell ref="H19:L19"/>
    <mergeCell ref="B5:P5"/>
    <mergeCell ref="H16:L16"/>
    <mergeCell ref="B3:Q3"/>
    <mergeCell ref="R6:U6"/>
    <mergeCell ref="H12:L12"/>
    <mergeCell ref="H13:L13"/>
    <mergeCell ref="H14:L14"/>
    <mergeCell ref="H15:L15"/>
    <mergeCell ref="H7:L7"/>
    <mergeCell ref="H8:L8"/>
    <mergeCell ref="H9:L9"/>
    <mergeCell ref="H10:L10"/>
    <mergeCell ref="H11:L11"/>
    <mergeCell ref="H20:L20"/>
    <mergeCell ref="B22:P22"/>
    <mergeCell ref="B27:P27"/>
    <mergeCell ref="B35:P35"/>
    <mergeCell ref="B30:E30"/>
    <mergeCell ref="B31:E31"/>
    <mergeCell ref="B32:E32"/>
    <mergeCell ref="B33:E33"/>
    <mergeCell ref="H29:Q29"/>
    <mergeCell ref="H30:Q30"/>
    <mergeCell ref="H31:Q31"/>
    <mergeCell ref="H32:Q32"/>
    <mergeCell ref="H33:Q33"/>
  </mergeCells>
  <conditionalFormatting sqref="D8:D19">
    <cfRule type="cellIs" dxfId="2" priority="2" operator="between">
      <formula>0.001</formula>
      <formula>4.999</formula>
    </cfRule>
  </conditionalFormatting>
  <conditionalFormatting sqref="E51">
    <cfRule type="cellIs" dxfId="1" priority="1" operator="between">
      <formula>-0.099999</formula>
      <formula>0</formula>
    </cfRule>
    <cfRule type="cellIs" dxfId="0" priority="8" operator="lessThan">
      <formula>-0.1</formula>
    </cfRule>
  </conditionalFormatting>
  <pageMargins left="0.7" right="0.7" top="0.75" bottom="0.75" header="0.3" footer="0.3"/>
  <pageSetup orientation="portrait" horizontalDpi="4294967294"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Bastien Mangeat</dc:creator>
  <cp:keywords/>
  <dc:description/>
  <cp:lastModifiedBy>Bastien Mangeat</cp:lastModifiedBy>
  <cp:revision/>
  <dcterms:created xsi:type="dcterms:W3CDTF">2022-05-19T16:35:12Z</dcterms:created>
  <dcterms:modified xsi:type="dcterms:W3CDTF">2024-10-25T11:11:58Z</dcterms:modified>
  <cp:category/>
  <cp:contentStatus/>
</cp:coreProperties>
</file>